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ZSK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1" l="1"/>
  <c r="I9" i="1"/>
  <c r="F8" i="1"/>
  <c r="I7" i="1" s="1"/>
  <c r="D40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F21" i="1"/>
  <c r="D20" i="1"/>
  <c r="D19" i="1"/>
  <c r="D22" i="1" s="1"/>
  <c r="F18" i="1"/>
  <c r="F22" i="1" s="1"/>
  <c r="F11" i="1"/>
  <c r="F10" i="1"/>
  <c r="F7" i="1"/>
  <c r="F6" i="1"/>
  <c r="F5" i="1"/>
  <c r="F4" i="1"/>
  <c r="F12" i="1" l="1"/>
  <c r="D14" i="1" s="1"/>
</calcChain>
</file>

<file path=xl/comments1.xml><?xml version="1.0" encoding="utf-8"?>
<comments xmlns="http://schemas.openxmlformats.org/spreadsheetml/2006/main">
  <authors>
    <author/>
  </authors>
  <commentList>
    <comment ref="B35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Ильницкая Ольга Олеговна:
</t>
        </r>
        <r>
          <rPr>
            <b/>
            <i/>
            <sz val="9"/>
            <color rgb="FF000000"/>
            <rFont val="Tahoma"/>
            <family val="2"/>
            <charset val="204"/>
          </rPr>
          <t xml:space="preserve">Указать номер и дату
</t>
        </r>
      </text>
    </comment>
  </commentList>
</comments>
</file>

<file path=xl/sharedStrings.xml><?xml version="1.0" encoding="utf-8"?>
<sst xmlns="http://schemas.openxmlformats.org/spreadsheetml/2006/main" count="80" uniqueCount="52">
  <si>
    <t>Смета 2022 год</t>
  </si>
  <si>
    <t>Расходы на содержание офиса ЖСК</t>
  </si>
  <si>
    <t>Назначение</t>
  </si>
  <si>
    <t>Источник финансирования</t>
  </si>
  <si>
    <t>Сумма в месяц, руб.</t>
  </si>
  <si>
    <t>Кол-во месяцев</t>
  </si>
  <si>
    <t>Сумма в год, руб.</t>
  </si>
  <si>
    <t>Вознаграждение за работу председателя правления, с учетом НДФЛ</t>
  </si>
  <si>
    <t>Членские</t>
  </si>
  <si>
    <t>Вознаграждение за работу юриста</t>
  </si>
  <si>
    <t>Вознаграждение за работу бухгалтера , с учетом НДФЛ</t>
  </si>
  <si>
    <t>Помощник председателя, с учетом НДФЛ</t>
  </si>
  <si>
    <t>Начисления на фонд З/П  (18,11%)</t>
  </si>
  <si>
    <t>фомс</t>
  </si>
  <si>
    <t>Расходы на канцелярию, на оргтехнику</t>
  </si>
  <si>
    <t>Пенс</t>
  </si>
  <si>
    <t>Ведение р/счета</t>
  </si>
  <si>
    <t>Транспортные расходы</t>
  </si>
  <si>
    <t xml:space="preserve"> ИТОГО</t>
  </si>
  <si>
    <t>Общая численность ЖСК</t>
  </si>
  <si>
    <t>Членский взнос (ежемесячный), руб.</t>
  </si>
  <si>
    <t>Целевые взносы</t>
  </si>
  <si>
    <t>Сумма затрат</t>
  </si>
  <si>
    <t>Категория пайщиков</t>
  </si>
  <si>
    <t>Размер взноса, руб.</t>
  </si>
  <si>
    <t>Договор № 2021/01/01 (2021/01/ЖСК) на техническое обслуживание и эксплуатацию объектов электросетевого хозяйства от 28.01.2021</t>
  </si>
  <si>
    <t>Целевой взнос</t>
  </si>
  <si>
    <t>Все пайщики ЖСК</t>
  </si>
  <si>
    <t xml:space="preserve">Оплата госпошлины за получения уведомления о соответсвии построенного обьекта ИЖД требования градостроительного законодательства с одновременной постановкой на кадастровый учет. </t>
  </si>
  <si>
    <t>Пайщики ИЖД</t>
  </si>
  <si>
    <t>Оплата госпошлин за постановку на кадастровый учет обьектов при получении разрешения на ввод обьектов в эксплуатацию. МКД и дома блокированной застройки</t>
  </si>
  <si>
    <t>Пайщики МКД и дуплексов</t>
  </si>
  <si>
    <t>Оплата договора на проведение аудита ЖСК за 2021-2022г</t>
  </si>
  <si>
    <t>ИТОГО</t>
  </si>
  <si>
    <t>Расходы на строительство</t>
  </si>
  <si>
    <t>Оплата аренды воздушной линии АО "Оборонэнерго"</t>
  </si>
  <si>
    <t>Паевые</t>
  </si>
  <si>
    <t xml:space="preserve">Договор №1  на выполнение функций технического заказчика и осуществление строительного контроля КППК от 30.11.2020   Выполнение функций Технического заказчика и осуществление строительного контроля. 
</t>
  </si>
  <si>
    <t>БФП2</t>
  </si>
  <si>
    <t>Договор генерального подряда №1 от 03.12.2020 на выполнение комплекса строительно- монтажных и пусконаладочных работ, необходимых ждя завершения строительства 244 жилых домов, общей площадью 30 697,46 кв.м. (в редакции дополнительного  соглашения № 5 от 26.11.2021)</t>
  </si>
  <si>
    <t>Договор генерального строительного подряда № 2 от 03.12.2020 на выполнение комплекса строительно- монтажных и пусконаладочных работ (в редакции дополнительного  соглашения № 5 от 26.11.2021)</t>
  </si>
  <si>
    <t>Договор банковского сопровождения ЖСК Остров БС №БС2021-188ОС (1%)</t>
  </si>
  <si>
    <t>Договор банковского сопровождения ЖСК Остров БС №БС2021-171ОС (1%)</t>
  </si>
  <si>
    <t xml:space="preserve">Договор поставки пожарных резервуаров № 123 от 08.09.2021 </t>
  </si>
  <si>
    <t>Договор № 2021/05/ЖСК на осуществление авторского надзора  от 01.06.2021</t>
  </si>
  <si>
    <t>Договор банковского сопровождения ЖСК Остров № БС2021-518ОС (1%)</t>
  </si>
  <si>
    <t>Договор № 2021/07/ЖСК на проектное сопровождение от 27.09.2021</t>
  </si>
  <si>
    <t>Договор № 2022/08/ЖСК на оказание охранных услуг от 20.01.2022</t>
  </si>
  <si>
    <t>Договор № (16) 2022/09/ЖСК на осуществление авторского надзора от 01.03.2022</t>
  </si>
  <si>
    <t>Договор подряда № 08-07/2019 на выполнение кадастровых работ от 10.07.2019</t>
  </si>
  <si>
    <t>Договор строительного подряда на завершение строительства МКД</t>
  </si>
  <si>
    <t>НО "ФППК"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</si>
</sst>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6100"/>
      <name val="Calibri"/>
      <family val="2"/>
      <charset val="204"/>
    </font>
    <font>
      <b/>
      <i/>
      <sz val="9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6EFCE"/>
      </patternFill>
    </fill>
  </fills>
  <borders count="4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2" borderId="0" applyBorder="0" applyProtection="0"/>
  </cellStyleXfs>
  <cellXfs count="47">
    <xf numFmtId="0" fontId="0" fillId="0" borderId="0" xfId="0"/>
    <xf numFmtId="0" fontId="2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right" vertical="center" wrapText="1" readingOrder="1"/>
    </xf>
    <xf numFmtId="0" fontId="2" fillId="3" borderId="2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 readingOrder="1"/>
    </xf>
    <xf numFmtId="0" fontId="1" fillId="0" borderId="0" xfId="0" applyFont="1"/>
    <xf numFmtId="0" fontId="1" fillId="3" borderId="0" xfId="0" applyFont="1" applyFill="1" applyBorder="1"/>
    <xf numFmtId="0" fontId="1" fillId="3" borderId="3" xfId="0" applyFont="1" applyFill="1" applyBorder="1"/>
    <xf numFmtId="0" fontId="2" fillId="3" borderId="3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horizontal="left" vertical="center" wrapText="1" readingOrder="1"/>
    </xf>
    <xf numFmtId="3" fontId="1" fillId="3" borderId="3" xfId="0" applyNumberFormat="1" applyFont="1" applyFill="1" applyBorder="1" applyAlignment="1">
      <alignment horizontal="right" vertical="center" wrapText="1" readingOrder="1"/>
    </xf>
    <xf numFmtId="0" fontId="1" fillId="3" borderId="3" xfId="0" applyFont="1" applyFill="1" applyBorder="1" applyAlignment="1">
      <alignment horizontal="right" vertical="center" wrapText="1" readingOrder="1"/>
    </xf>
    <xf numFmtId="0" fontId="3" fillId="3" borderId="3" xfId="0" applyFont="1" applyFill="1" applyBorder="1" applyAlignment="1">
      <alignment horizontal="left" vertical="center" wrapText="1" readingOrder="1"/>
    </xf>
    <xf numFmtId="0" fontId="1" fillId="0" borderId="0" xfId="0" applyFont="1" applyBorder="1"/>
    <xf numFmtId="0" fontId="2" fillId="0" borderId="0" xfId="0" applyFont="1" applyBorder="1"/>
    <xf numFmtId="3" fontId="2" fillId="3" borderId="3" xfId="0" applyNumberFormat="1" applyFont="1" applyFill="1" applyBorder="1" applyAlignment="1">
      <alignment horizontal="right" vertical="center" wrapText="1" readingOrder="1"/>
    </xf>
    <xf numFmtId="0" fontId="2" fillId="3" borderId="3" xfId="0" applyFont="1" applyFill="1" applyBorder="1" applyAlignment="1">
      <alignment horizontal="left" vertical="center" wrapText="1" readingOrder="1"/>
    </xf>
    <xf numFmtId="0" fontId="3" fillId="3" borderId="0" xfId="0" applyFont="1" applyFill="1" applyAlignment="1">
      <alignment wrapText="1"/>
    </xf>
    <xf numFmtId="2" fontId="2" fillId="3" borderId="3" xfId="0" applyNumberFormat="1" applyFont="1" applyFill="1" applyBorder="1" applyAlignment="1">
      <alignment horizontal="left" vertical="center" wrapText="1" readingOrder="1"/>
    </xf>
    <xf numFmtId="0" fontId="1" fillId="3" borderId="0" xfId="0" applyFont="1" applyFill="1"/>
    <xf numFmtId="0" fontId="2" fillId="3" borderId="0" xfId="0" applyFont="1" applyFill="1" applyBorder="1" applyAlignment="1">
      <alignment horizontal="left" vertical="center" wrapText="1" readingOrder="1"/>
    </xf>
    <xf numFmtId="2" fontId="2" fillId="3" borderId="0" xfId="0" applyNumberFormat="1" applyFont="1" applyFill="1" applyBorder="1" applyAlignment="1">
      <alignment horizontal="left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right" vertical="center" wrapText="1" readingOrder="1"/>
    </xf>
    <xf numFmtId="3" fontId="5" fillId="3" borderId="3" xfId="0" applyNumberFormat="1" applyFont="1" applyFill="1" applyBorder="1" applyAlignment="1">
      <alignment horizontal="right" vertical="center" wrapText="1" readingOrder="1"/>
    </xf>
    <xf numFmtId="0" fontId="1" fillId="3" borderId="0" xfId="0" applyFont="1" applyFill="1" applyBorder="1" applyAlignment="1">
      <alignment horizontal="right" vertical="center" wrapText="1" readingOrder="1"/>
    </xf>
    <xf numFmtId="0" fontId="2" fillId="0" borderId="0" xfId="0" applyFont="1" applyAlignment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 readingOrder="1"/>
    </xf>
    <xf numFmtId="0" fontId="3" fillId="3" borderId="3" xfId="1" applyFont="1" applyFill="1" applyBorder="1" applyAlignment="1" applyProtection="1">
      <alignment horizontal="left" vertical="center" wrapText="1"/>
    </xf>
    <xf numFmtId="164" fontId="3" fillId="3" borderId="3" xfId="1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0" xfId="0" applyNumberFormat="1" applyFont="1"/>
    <xf numFmtId="3" fontId="3" fillId="3" borderId="3" xfId="0" applyNumberFormat="1" applyFont="1" applyFill="1" applyBorder="1" applyAlignment="1">
      <alignment horizontal="right" vertical="center" wrapText="1" readingOrder="1"/>
    </xf>
  </cellXfs>
  <cellStyles count="2">
    <cellStyle name="Excel Built-in Good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1048568"/>
  <sheetViews>
    <sheetView tabSelected="1" zoomScale="75" zoomScaleNormal="75" workbookViewId="0">
      <selection activeCell="L19" sqref="L19"/>
    </sheetView>
  </sheetViews>
  <sheetFormatPr defaultColWidth="8.7109375" defaultRowHeight="15.75" x14ac:dyDescent="0.25"/>
  <cols>
    <col min="1" max="1" width="5.140625" style="8" customWidth="1"/>
    <col min="2" max="2" width="57.85546875" style="8" customWidth="1"/>
    <col min="3" max="4" width="20" style="8" customWidth="1"/>
    <col min="5" max="5" width="18.28515625" style="8" customWidth="1"/>
    <col min="6" max="6" width="18" style="8" customWidth="1"/>
    <col min="7" max="7" width="15" style="8" customWidth="1"/>
    <col min="8" max="8" width="8.7109375" style="8"/>
    <col min="9" max="9" width="16.28515625" style="8" customWidth="1"/>
    <col min="10" max="11" width="8.7109375" style="8"/>
    <col min="12" max="12" width="14.85546875" style="8" customWidth="1"/>
    <col min="13" max="1024" width="8.7109375" style="8"/>
  </cols>
  <sheetData>
    <row r="1" spans="1:16" ht="15.75" customHeight="1" x14ac:dyDescent="0.25">
      <c r="B1" s="7" t="s">
        <v>0</v>
      </c>
      <c r="C1" s="7"/>
      <c r="D1" s="7"/>
      <c r="E1" s="7"/>
      <c r="F1" s="7"/>
    </row>
    <row r="2" spans="1:16" s="9" customFormat="1" ht="30.75" customHeight="1" x14ac:dyDescent="0.25">
      <c r="B2" s="6" t="s">
        <v>1</v>
      </c>
      <c r="C2" s="6"/>
      <c r="D2" s="6"/>
      <c r="E2" s="6"/>
      <c r="F2" s="6"/>
    </row>
    <row r="3" spans="1:16" ht="64.150000000000006" customHeight="1" x14ac:dyDescent="0.25">
      <c r="A3" s="10"/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</row>
    <row r="4" spans="1:16" ht="33.75" customHeight="1" x14ac:dyDescent="0.25">
      <c r="A4" s="10">
        <v>1</v>
      </c>
      <c r="B4" s="12" t="s">
        <v>7</v>
      </c>
      <c r="C4" s="12" t="s">
        <v>8</v>
      </c>
      <c r="D4" s="13">
        <v>80000</v>
      </c>
      <c r="E4" s="14">
        <v>12</v>
      </c>
      <c r="F4" s="13">
        <f>E4*D4</f>
        <v>960000</v>
      </c>
    </row>
    <row r="5" spans="1:16" ht="33.75" customHeight="1" x14ac:dyDescent="0.25">
      <c r="A5" s="10">
        <v>2</v>
      </c>
      <c r="B5" s="12" t="s">
        <v>9</v>
      </c>
      <c r="C5" s="12" t="s">
        <v>8</v>
      </c>
      <c r="D5" s="13">
        <v>50000</v>
      </c>
      <c r="E5" s="14">
        <v>12</v>
      </c>
      <c r="F5" s="13">
        <f>D5*E5</f>
        <v>600000</v>
      </c>
    </row>
    <row r="6" spans="1:16" ht="33.75" customHeight="1" x14ac:dyDescent="0.25">
      <c r="A6" s="10">
        <v>3</v>
      </c>
      <c r="B6" s="12" t="s">
        <v>10</v>
      </c>
      <c r="C6" s="12" t="s">
        <v>8</v>
      </c>
      <c r="D6" s="13">
        <v>40000</v>
      </c>
      <c r="E6" s="14">
        <v>12</v>
      </c>
      <c r="F6" s="13">
        <f>D6*E6</f>
        <v>480000</v>
      </c>
    </row>
    <row r="7" spans="1:16" ht="33.75" customHeight="1" x14ac:dyDescent="0.25">
      <c r="A7" s="10">
        <v>4</v>
      </c>
      <c r="B7" s="12" t="s">
        <v>11</v>
      </c>
      <c r="C7" s="12" t="s">
        <v>8</v>
      </c>
      <c r="D7" s="13">
        <v>42000</v>
      </c>
      <c r="E7" s="14">
        <v>12</v>
      </c>
      <c r="F7" s="13">
        <f>D7*E7</f>
        <v>504000</v>
      </c>
      <c r="I7" s="8">
        <f>F8/(F4+F6+F7)</f>
        <v>0.18112388888888889</v>
      </c>
    </row>
    <row r="8" spans="1:16" ht="33.75" customHeight="1" x14ac:dyDescent="0.25">
      <c r="A8" s="10">
        <v>5</v>
      </c>
      <c r="B8" s="12" t="s">
        <v>12</v>
      </c>
      <c r="C8" s="12" t="s">
        <v>8</v>
      </c>
      <c r="D8" s="12"/>
      <c r="E8" s="12"/>
      <c r="F8" s="13">
        <f>I8+I9</f>
        <v>352104.84</v>
      </c>
      <c r="H8" s="8" t="s">
        <v>13</v>
      </c>
      <c r="I8" s="8">
        <f>(13890*3*0.051+0.05*(80000+40000+42000-13890*3))*12</f>
        <v>97700.040000000008</v>
      </c>
    </row>
    <row r="9" spans="1:16" ht="33.75" customHeight="1" x14ac:dyDescent="0.25">
      <c r="A9" s="10">
        <v>6</v>
      </c>
      <c r="B9" s="15" t="s">
        <v>14</v>
      </c>
      <c r="C9" s="12" t="s">
        <v>8</v>
      </c>
      <c r="D9" s="13">
        <v>5000</v>
      </c>
      <c r="E9" s="14">
        <v>12</v>
      </c>
      <c r="F9" s="13">
        <v>60000</v>
      </c>
      <c r="H9" s="8" t="s">
        <v>15</v>
      </c>
      <c r="I9" s="8">
        <f>(13890*3*0.22+0.1*(80000+40000+42000-13890*3))*12</f>
        <v>254404.80000000002</v>
      </c>
    </row>
    <row r="10" spans="1:16" ht="33.75" customHeight="1" x14ac:dyDescent="0.25">
      <c r="A10" s="10">
        <v>7</v>
      </c>
      <c r="B10" s="12" t="s">
        <v>16</v>
      </c>
      <c r="C10" s="12" t="s">
        <v>8</v>
      </c>
      <c r="D10" s="13">
        <v>5000</v>
      </c>
      <c r="E10" s="14">
        <v>12</v>
      </c>
      <c r="F10" s="13">
        <f>D10*E10</f>
        <v>60000</v>
      </c>
    </row>
    <row r="11" spans="1:16" ht="33.75" customHeight="1" x14ac:dyDescent="0.25">
      <c r="A11" s="10">
        <v>8</v>
      </c>
      <c r="B11" s="12" t="s">
        <v>17</v>
      </c>
      <c r="C11" s="12" t="s">
        <v>8</v>
      </c>
      <c r="D11" s="13">
        <v>90000</v>
      </c>
      <c r="E11" s="14">
        <v>1</v>
      </c>
      <c r="F11" s="13">
        <f>D11*E11</f>
        <v>90000</v>
      </c>
      <c r="G11" s="16"/>
      <c r="H11" s="16"/>
      <c r="I11" s="17"/>
      <c r="J11" s="17"/>
      <c r="K11" s="17"/>
      <c r="L11" s="17"/>
      <c r="M11" s="16"/>
      <c r="N11" s="16"/>
      <c r="O11" s="16"/>
      <c r="P11" s="16"/>
    </row>
    <row r="12" spans="1:16" ht="52.5" customHeight="1" x14ac:dyDescent="0.25">
      <c r="A12" s="5" t="s">
        <v>18</v>
      </c>
      <c r="B12" s="5"/>
      <c r="C12" s="5"/>
      <c r="D12" s="5"/>
      <c r="E12" s="5"/>
      <c r="F12" s="18">
        <f>SUM(F4:F11)</f>
        <v>3106104.84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33.75" customHeight="1" x14ac:dyDescent="0.25">
      <c r="A13" s="4" t="s">
        <v>19</v>
      </c>
      <c r="B13" s="4"/>
      <c r="C13" s="4"/>
      <c r="D13" s="19">
        <v>378</v>
      </c>
      <c r="E13" s="20"/>
      <c r="F13" s="20"/>
      <c r="G13" s="16"/>
      <c r="H13" s="16"/>
      <c r="I13" s="17"/>
      <c r="J13" s="16"/>
      <c r="K13" s="16"/>
      <c r="L13" s="16"/>
      <c r="M13" s="16"/>
      <c r="N13" s="16"/>
      <c r="O13" s="16"/>
      <c r="P13" s="16"/>
    </row>
    <row r="14" spans="1:16" ht="33.75" customHeight="1" x14ac:dyDescent="0.25">
      <c r="A14" s="4" t="s">
        <v>20</v>
      </c>
      <c r="B14" s="4"/>
      <c r="C14" s="4"/>
      <c r="D14" s="21">
        <f>F12/D13/12</f>
        <v>684.7673809523809</v>
      </c>
      <c r="E14" s="20"/>
      <c r="F14" s="20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s="22" customFormat="1" ht="33.75" customHeight="1" x14ac:dyDescent="0.25">
      <c r="B15" s="23"/>
      <c r="C15" s="23"/>
      <c r="D15" s="24"/>
      <c r="E15" s="20"/>
      <c r="F15" s="20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33.75" customHeight="1" x14ac:dyDescent="0.25">
      <c r="B16" s="3" t="s">
        <v>21</v>
      </c>
      <c r="C16" s="3"/>
      <c r="D16" s="3"/>
      <c r="E16" s="3"/>
      <c r="F16" s="3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s="22" customFormat="1" ht="33.75" customHeight="1" x14ac:dyDescent="0.25">
      <c r="A17" s="10"/>
      <c r="B17" s="11" t="s">
        <v>2</v>
      </c>
      <c r="C17" s="11" t="s">
        <v>3</v>
      </c>
      <c r="D17" s="11" t="s">
        <v>22</v>
      </c>
      <c r="E17" s="11" t="s">
        <v>23</v>
      </c>
      <c r="F17" s="25" t="s">
        <v>24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60.75" customHeight="1" x14ac:dyDescent="0.25">
      <c r="A18" s="10">
        <v>1</v>
      </c>
      <c r="B18" s="12" t="s">
        <v>25</v>
      </c>
      <c r="C18" s="26" t="s">
        <v>26</v>
      </c>
      <c r="D18" s="13">
        <v>1081384.23</v>
      </c>
      <c r="E18" s="26" t="s">
        <v>27</v>
      </c>
      <c r="F18" s="13">
        <f>D18/378</f>
        <v>2860.8048412698413</v>
      </c>
      <c r="G18" s="16"/>
      <c r="H18" s="16"/>
      <c r="I18" s="16"/>
      <c r="J18" s="27"/>
      <c r="K18" s="28"/>
      <c r="L18" s="29"/>
      <c r="M18" s="16"/>
      <c r="N18" s="16"/>
      <c r="O18" s="16"/>
      <c r="P18" s="16"/>
    </row>
    <row r="19" spans="1:16" s="9" customFormat="1" ht="66.75" customHeight="1" x14ac:dyDescent="0.25">
      <c r="A19" s="10">
        <v>2</v>
      </c>
      <c r="B19" s="12" t="s">
        <v>28</v>
      </c>
      <c r="C19" s="26" t="s">
        <v>26</v>
      </c>
      <c r="D19" s="13">
        <f>F19*224</f>
        <v>4928000</v>
      </c>
      <c r="E19" s="26" t="s">
        <v>29</v>
      </c>
      <c r="F19" s="13">
        <v>22000</v>
      </c>
      <c r="G19" s="16"/>
      <c r="H19" s="16"/>
      <c r="I19" s="16"/>
      <c r="J19" s="27"/>
      <c r="K19" s="28"/>
      <c r="L19" s="29"/>
      <c r="M19" s="16"/>
      <c r="N19" s="16"/>
      <c r="O19" s="16"/>
      <c r="P19" s="16"/>
    </row>
    <row r="20" spans="1:16" ht="54.75" customHeight="1" x14ac:dyDescent="0.25">
      <c r="A20" s="10">
        <v>3</v>
      </c>
      <c r="B20" s="12" t="s">
        <v>30</v>
      </c>
      <c r="C20" s="26" t="s">
        <v>26</v>
      </c>
      <c r="D20" s="46">
        <f>F20*134</f>
        <v>2948000</v>
      </c>
      <c r="E20" s="26" t="s">
        <v>31</v>
      </c>
      <c r="F20" s="13">
        <v>22000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33.75" customHeight="1" x14ac:dyDescent="0.25">
      <c r="A21" s="10">
        <v>4</v>
      </c>
      <c r="B21" s="12" t="s">
        <v>32</v>
      </c>
      <c r="C21" s="26" t="s">
        <v>26</v>
      </c>
      <c r="D21" s="30">
        <v>1600000</v>
      </c>
      <c r="E21" s="26" t="s">
        <v>27</v>
      </c>
      <c r="F21" s="13">
        <f>D21/378</f>
        <v>4232.8042328042329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3.75" customHeight="1" x14ac:dyDescent="0.25">
      <c r="A22" s="2" t="s">
        <v>33</v>
      </c>
      <c r="B22" s="2"/>
      <c r="C22" s="2"/>
      <c r="D22" s="31">
        <f>SUM(D18:D21)</f>
        <v>10557384.23</v>
      </c>
      <c r="E22" s="32"/>
      <c r="F22" s="13">
        <f>F18+F19+F21</f>
        <v>29093.609074074073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x14ac:dyDescent="0.25"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5">
      <c r="B24" s="1" t="s">
        <v>34</v>
      </c>
      <c r="C24" s="1"/>
      <c r="D24" s="1"/>
      <c r="E24" s="33"/>
      <c r="F24" s="33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31.5" x14ac:dyDescent="0.25">
      <c r="B25" s="11" t="s">
        <v>2</v>
      </c>
      <c r="C25" s="11" t="s">
        <v>3</v>
      </c>
      <c r="D25" s="11" t="s">
        <v>22</v>
      </c>
      <c r="E25" s="33"/>
      <c r="F25" s="33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33.75" customHeight="1" x14ac:dyDescent="0.25">
      <c r="A26" s="8">
        <v>1</v>
      </c>
      <c r="B26" s="15" t="s">
        <v>35</v>
      </c>
      <c r="C26" s="34" t="s">
        <v>36</v>
      </c>
      <c r="D26" s="35">
        <v>19507.32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94.5" x14ac:dyDescent="0.25">
      <c r="A27" s="8">
        <f t="shared" ref="A27:A39" si="0">A26+1</f>
        <v>2</v>
      </c>
      <c r="B27" s="36" t="s">
        <v>37</v>
      </c>
      <c r="C27" s="34" t="s">
        <v>38</v>
      </c>
      <c r="D27" s="37">
        <v>21400000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94.5" x14ac:dyDescent="0.25">
      <c r="A28" s="8">
        <f t="shared" si="0"/>
        <v>3</v>
      </c>
      <c r="B28" s="36" t="s">
        <v>39</v>
      </c>
      <c r="C28" s="34" t="s">
        <v>38</v>
      </c>
      <c r="D28" s="37">
        <v>1000000000</v>
      </c>
    </row>
    <row r="29" spans="1:16" ht="63" x14ac:dyDescent="0.25">
      <c r="A29" s="8">
        <f t="shared" si="0"/>
        <v>4</v>
      </c>
      <c r="B29" s="38" t="s">
        <v>40</v>
      </c>
      <c r="C29" s="34" t="s">
        <v>38</v>
      </c>
      <c r="D29" s="39">
        <v>594275430</v>
      </c>
    </row>
    <row r="30" spans="1:16" ht="31.5" x14ac:dyDescent="0.25">
      <c r="A30" s="8">
        <f t="shared" si="0"/>
        <v>5</v>
      </c>
      <c r="B30" s="38" t="s">
        <v>41</v>
      </c>
      <c r="C30" s="34" t="s">
        <v>38</v>
      </c>
      <c r="D30" s="39">
        <v>2062568.15</v>
      </c>
    </row>
    <row r="31" spans="1:16" ht="31.5" x14ac:dyDescent="0.25">
      <c r="A31" s="8">
        <f t="shared" si="0"/>
        <v>6</v>
      </c>
      <c r="B31" s="38" t="s">
        <v>42</v>
      </c>
      <c r="C31" s="34" t="s">
        <v>38</v>
      </c>
      <c r="D31" s="40">
        <v>2025250</v>
      </c>
    </row>
    <row r="32" spans="1:16" ht="31.5" x14ac:dyDescent="0.25">
      <c r="A32" s="8">
        <f t="shared" si="0"/>
        <v>7</v>
      </c>
      <c r="B32" s="38" t="s">
        <v>43</v>
      </c>
      <c r="C32" s="34" t="s">
        <v>38</v>
      </c>
      <c r="D32" s="40">
        <v>21842091</v>
      </c>
    </row>
    <row r="33" spans="1:4" ht="31.5" x14ac:dyDescent="0.25">
      <c r="A33" s="8">
        <f t="shared" si="0"/>
        <v>8</v>
      </c>
      <c r="B33" s="38" t="s">
        <v>44</v>
      </c>
      <c r="C33" s="34" t="s">
        <v>38</v>
      </c>
      <c r="D33" s="40">
        <v>560000</v>
      </c>
    </row>
    <row r="34" spans="1:4" ht="31.5" x14ac:dyDescent="0.25">
      <c r="A34" s="8">
        <f t="shared" si="0"/>
        <v>9</v>
      </c>
      <c r="B34" s="38" t="s">
        <v>45</v>
      </c>
      <c r="C34" s="34" t="s">
        <v>38</v>
      </c>
      <c r="D34" s="39">
        <v>218420.93</v>
      </c>
    </row>
    <row r="35" spans="1:4" ht="31.5" x14ac:dyDescent="0.25">
      <c r="A35" s="8">
        <f t="shared" si="0"/>
        <v>10</v>
      </c>
      <c r="B35" s="38" t="s">
        <v>46</v>
      </c>
      <c r="C35" s="34" t="s">
        <v>38</v>
      </c>
      <c r="D35" s="39">
        <v>5200000</v>
      </c>
    </row>
    <row r="36" spans="1:4" ht="31.5" x14ac:dyDescent="0.25">
      <c r="A36" s="8">
        <f t="shared" si="0"/>
        <v>11</v>
      </c>
      <c r="B36" s="38" t="s">
        <v>47</v>
      </c>
      <c r="C36" s="34" t="s">
        <v>38</v>
      </c>
      <c r="D36" s="39">
        <v>11035200</v>
      </c>
    </row>
    <row r="37" spans="1:4" ht="31.5" x14ac:dyDescent="0.25">
      <c r="A37" s="8">
        <f t="shared" si="0"/>
        <v>12</v>
      </c>
      <c r="B37" s="38" t="s">
        <v>48</v>
      </c>
      <c r="C37" s="34" t="s">
        <v>38</v>
      </c>
      <c r="D37" s="39">
        <v>719999</v>
      </c>
    </row>
    <row r="38" spans="1:4" ht="31.5" x14ac:dyDescent="0.25">
      <c r="A38" s="8">
        <f t="shared" si="0"/>
        <v>13</v>
      </c>
      <c r="B38" s="38" t="s">
        <v>49</v>
      </c>
      <c r="C38" s="34" t="s">
        <v>38</v>
      </c>
      <c r="D38" s="39">
        <v>4500000</v>
      </c>
    </row>
    <row r="39" spans="1:4" ht="31.5" x14ac:dyDescent="0.25">
      <c r="A39" s="8">
        <f t="shared" si="0"/>
        <v>14</v>
      </c>
      <c r="B39" s="41" t="s">
        <v>50</v>
      </c>
      <c r="C39" s="42" t="s">
        <v>51</v>
      </c>
      <c r="D39" s="43">
        <v>368039000</v>
      </c>
    </row>
    <row r="40" spans="1:4" x14ac:dyDescent="0.25">
      <c r="B40" s="44" t="s">
        <v>33</v>
      </c>
      <c r="D40" s="45">
        <f>SUM(D26:D39)</f>
        <v>2031897466.4000003</v>
      </c>
    </row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</sheetData>
  <mergeCells count="8">
    <mergeCell ref="B16:F16"/>
    <mergeCell ref="A22:C22"/>
    <mergeCell ref="B24:D24"/>
    <mergeCell ref="B1:F1"/>
    <mergeCell ref="B2:F2"/>
    <mergeCell ref="A12:E12"/>
    <mergeCell ref="A13:C13"/>
    <mergeCell ref="A14:C14"/>
  </mergeCells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Владимир</dc:creator>
  <dc:description/>
  <cp:lastModifiedBy>иван иванов</cp:lastModifiedBy>
  <cp:revision>6</cp:revision>
  <dcterms:created xsi:type="dcterms:W3CDTF">2019-06-21T03:17:43Z</dcterms:created>
  <dcterms:modified xsi:type="dcterms:W3CDTF">2022-08-02T04:54:34Z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